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S95039\Documents\CAMPAGNES FISCALES\2025\CALCUL ET AIDE\"/>
    </mc:Choice>
  </mc:AlternateContent>
  <xr:revisionPtr revIDLastSave="0" documentId="13_ncr:1_{1B978C94-4284-4EF8-AA64-BD241434E83D}" xr6:coauthVersionLast="47" xr6:coauthVersionMax="47" xr10:uidLastSave="{00000000-0000-0000-0000-000000000000}"/>
  <bookViews>
    <workbookView xWindow="28830" yWindow="135" windowWidth="28770" windowHeight="156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21" i="1"/>
  <c r="F21" i="1"/>
  <c r="E21" i="1"/>
  <c r="E23" i="1" s="1"/>
  <c r="H18" i="1"/>
  <c r="F13" i="1"/>
  <c r="G9" i="1" s="1"/>
  <c r="I9" i="1" s="1"/>
  <c r="G11" i="1" l="1"/>
  <c r="I11" i="1" s="1"/>
  <c r="I10" i="1"/>
  <c r="G22" i="1" l="1"/>
  <c r="G23" i="1" s="1"/>
  <c r="F22" i="1"/>
  <c r="H22" i="1" l="1"/>
  <c r="F23" i="1"/>
</calcChain>
</file>

<file path=xl/sharedStrings.xml><?xml version="1.0" encoding="utf-8"?>
<sst xmlns="http://schemas.openxmlformats.org/spreadsheetml/2006/main" count="27" uniqueCount="27">
  <si>
    <t>Adhérent :</t>
  </si>
  <si>
    <t>Exercice clos au :</t>
  </si>
  <si>
    <t>Nombre de mois de l'exercice</t>
  </si>
  <si>
    <t xml:space="preserve">Bénéfice définitif x 3,75% </t>
  </si>
  <si>
    <r>
      <t xml:space="preserve">Indiquer ici les </t>
    </r>
    <r>
      <rPr>
        <b/>
        <sz val="10"/>
        <color indexed="10"/>
        <rFont val="Calibri"/>
        <family val="2"/>
      </rPr>
      <t>charges sociales facultatives (case BU/2035A)</t>
    </r>
  </si>
  <si>
    <t>Plafond annuel de la Sécurité sociale :  CSF *7%</t>
  </si>
  <si>
    <r>
      <t xml:space="preserve">Indiquer ici :  </t>
    </r>
    <r>
      <rPr>
        <b/>
        <sz val="10"/>
        <color indexed="10"/>
        <rFont val="Calibri"/>
        <family val="2"/>
      </rPr>
      <t>les Divers à déduire ligne 43/2035B : exonération sur le bénéfice  ZFU-ZRR cases CS et AW</t>
    </r>
  </si>
  <si>
    <t xml:space="preserve">8 x Plafond annuel de la Sécurité sociale : </t>
  </si>
  <si>
    <t>Base à prendre en compte pour le plafond de déductibilité</t>
  </si>
  <si>
    <t>Perte d'emploi</t>
  </si>
  <si>
    <t>Prévoyance et Santé</t>
  </si>
  <si>
    <r>
      <t>Retraite et PER</t>
    </r>
    <r>
      <rPr>
        <b/>
        <sz val="22"/>
        <color indexed="10"/>
        <rFont val="Calibri"/>
        <family val="2"/>
      </rPr>
      <t>*</t>
    </r>
  </si>
  <si>
    <t>TOTAL DE CONTRÔLE</t>
  </si>
  <si>
    <t>Contrat Madelin de l'exploitant</t>
  </si>
  <si>
    <t>Contrat Madelin du conjoint collaborateur</t>
  </si>
  <si>
    <t>Abondt PERCO- Rachat cotis, facultatives</t>
  </si>
  <si>
    <t>Charges sociales facultatives</t>
  </si>
  <si>
    <t>Plancher/Plafond de déduction</t>
  </si>
  <si>
    <t>Réintégrations à effectuer</t>
  </si>
  <si>
    <t>*</t>
  </si>
  <si>
    <t>Limite réduite des sommes éventuellement versées au titre du PERCO</t>
  </si>
  <si>
    <t xml:space="preserve">L'abondement versé à votre profit ou celui de votre conjoint sur un PERCO (plan d'épargne retraite collectif) et </t>
  </si>
  <si>
    <t>exonéré de l'impôt sur le revenu, vient en diminution de la limite de déduction (BOI-BIC-CHG-40-50-40-20, n° 80)</t>
  </si>
  <si>
    <r>
      <t>Bénéfice ou (</t>
    </r>
    <r>
      <rPr>
        <sz val="10"/>
        <color indexed="10"/>
        <rFont val="Calibri"/>
        <family val="2"/>
      </rPr>
      <t>déficit 2023</t>
    </r>
    <r>
      <rPr>
        <sz val="10"/>
        <rFont val="Calibri"/>
        <family val="2"/>
      </rPr>
      <t xml:space="preserve"> : </t>
    </r>
    <r>
      <rPr>
        <sz val="10"/>
        <color indexed="10"/>
        <rFont val="Calibri"/>
        <family val="2"/>
      </rPr>
      <t>mettre un moins devant le chiffre)</t>
    </r>
  </si>
  <si>
    <r>
      <rPr>
        <sz val="10"/>
        <rFont val="Calibri"/>
        <family val="2"/>
      </rPr>
      <t>Plafond ANNUEL Sécurité Sociale 2023-</t>
    </r>
    <r>
      <rPr>
        <b/>
        <sz val="10"/>
        <color indexed="60"/>
        <rFont val="Calibri"/>
        <family val="2"/>
      </rPr>
      <t xml:space="preserve"> a proratiser si exercice incomplet</t>
    </r>
  </si>
  <si>
    <t>Loi Madelin - Cotisations de l'exploitant- GRILLE DE CALCUL EXERCICE 2024</t>
  </si>
  <si>
    <t>46 368 € Plafond SS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</si>
</sst>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  <numFmt numFmtId="167" formatCode="_-* #,##0.00\ [$€-1]_-;\-* #,##0.00\ [$€-1]_-;_-* &quot;-&quot;??\ [$€-1]_-"/>
    <numFmt numFmtId="168" formatCode="#,##0\ &quot;€&quot;"/>
    <numFmt numFmtId="169" formatCode="_-* #,##0.00\ [$€-1]_-;\-* #,##0.00\ [$€-1]_-;_-* &quot;-&quot;??\ [$€-1]_-;_-@_-"/>
    <numFmt numFmtId="170" formatCode="_-* #,##0\ [$€-1]_-;\-* #,##0\ [$€-1]_-;_-* &quot;-&quot;??\ [$€-1]_-"/>
    <numFmt numFmtId="171" formatCode="_-* #,##0\ [$€-1]_-;\-* #,##0\ [$€-1]_-;_-* &quot;-&quot;??\ [$€-1]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color indexed="6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22"/>
      <color indexed="10"/>
      <name val="Calibri"/>
      <family val="2"/>
    </font>
    <font>
      <b/>
      <sz val="11"/>
      <color rgb="FFFF33CC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4" fillId="0" borderId="0" xfId="3" applyFont="1" applyProtection="1">
      <protection hidden="1"/>
    </xf>
    <xf numFmtId="0" fontId="5" fillId="0" borderId="0" xfId="3" applyFont="1" applyAlignment="1" applyProtection="1">
      <alignment horizontal="right"/>
      <protection hidden="1"/>
    </xf>
    <xf numFmtId="17" fontId="5" fillId="0" borderId="0" xfId="3" quotePrefix="1" applyNumberFormat="1" applyFont="1" applyAlignment="1" applyProtection="1">
      <alignment horizontal="right"/>
      <protection hidden="1"/>
    </xf>
    <xf numFmtId="14" fontId="5" fillId="0" borderId="0" xfId="3" applyNumberFormat="1" applyFont="1" applyAlignment="1" applyProtection="1">
      <alignment horizontal="right"/>
      <protection hidden="1"/>
    </xf>
    <xf numFmtId="0" fontId="5" fillId="0" borderId="0" xfId="3" applyFont="1" applyProtection="1">
      <protection hidden="1"/>
    </xf>
    <xf numFmtId="0" fontId="4" fillId="2" borderId="0" xfId="3" applyFont="1" applyFill="1" applyProtection="1">
      <protection hidden="1"/>
    </xf>
    <xf numFmtId="0" fontId="6" fillId="0" borderId="0" xfId="3" applyFont="1" applyProtection="1">
      <protection hidden="1"/>
    </xf>
    <xf numFmtId="0" fontId="4" fillId="0" borderId="0" xfId="3" applyFont="1" applyProtection="1">
      <protection locked="0"/>
    </xf>
    <xf numFmtId="0" fontId="5" fillId="0" borderId="0" xfId="3" applyFont="1"/>
    <xf numFmtId="165" fontId="4" fillId="3" borderId="1" xfId="1" applyNumberFormat="1" applyFont="1" applyFill="1" applyBorder="1" applyProtection="1">
      <protection locked="0"/>
    </xf>
    <xf numFmtId="166" fontId="8" fillId="2" borderId="0" xfId="3" applyNumberFormat="1" applyFont="1" applyFill="1"/>
    <xf numFmtId="0" fontId="9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2" fillId="0" borderId="0" xfId="0" applyFont="1"/>
    <xf numFmtId="0" fontId="4" fillId="0" borderId="0" xfId="3" applyFont="1" applyAlignment="1" applyProtection="1">
      <alignment vertical="center" wrapText="1"/>
      <protection locked="0"/>
    </xf>
    <xf numFmtId="167" fontId="4" fillId="3" borderId="1" xfId="3" applyNumberFormat="1" applyFont="1" applyFill="1" applyBorder="1" applyProtection="1">
      <protection locked="0"/>
    </xf>
    <xf numFmtId="167" fontId="4" fillId="0" borderId="0" xfId="3" applyNumberFormat="1" applyFont="1"/>
    <xf numFmtId="0" fontId="4" fillId="0" borderId="0" xfId="3" quotePrefix="1" applyFont="1" applyAlignment="1" applyProtection="1">
      <alignment horizontal="left"/>
      <protection locked="0"/>
    </xf>
    <xf numFmtId="168" fontId="4" fillId="0" borderId="0" xfId="3" applyNumberFormat="1" applyFont="1"/>
    <xf numFmtId="0" fontId="4" fillId="0" borderId="0" xfId="3" applyFont="1" applyAlignment="1" applyProtection="1">
      <alignment horizontal="left"/>
      <protection locked="0"/>
    </xf>
    <xf numFmtId="167" fontId="4" fillId="0" borderId="0" xfId="3" applyNumberFormat="1" applyFont="1" applyProtection="1">
      <protection locked="0"/>
    </xf>
    <xf numFmtId="168" fontId="4" fillId="0" borderId="0" xfId="3" applyNumberFormat="1" applyFont="1" applyProtection="1">
      <protection locked="0"/>
    </xf>
    <xf numFmtId="167" fontId="5" fillId="0" borderId="1" xfId="3" applyNumberFormat="1" applyFont="1" applyBorder="1"/>
    <xf numFmtId="0" fontId="5" fillId="0" borderId="0" xfId="3" quotePrefix="1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169" fontId="4" fillId="0" borderId="0" xfId="3" applyNumberFormat="1" applyFont="1"/>
    <xf numFmtId="167" fontId="5" fillId="0" borderId="1" xfId="2" applyNumberFormat="1" applyFont="1" applyFill="1" applyBorder="1" applyProtection="1"/>
    <xf numFmtId="170" fontId="17" fillId="0" borderId="0" xfId="2" applyNumberFormat="1" applyFont="1" applyFill="1" applyBorder="1" applyAlignment="1" applyProtection="1">
      <alignment vertical="center"/>
      <protection hidden="1"/>
    </xf>
    <xf numFmtId="170" fontId="18" fillId="0" borderId="0" xfId="2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Border="1" applyAlignment="1" applyProtection="1">
      <alignment vertical="center"/>
    </xf>
    <xf numFmtId="0" fontId="4" fillId="0" borderId="0" xfId="3" applyFont="1" applyAlignment="1" applyProtection="1">
      <alignment horizontal="left" vertical="center"/>
      <protection locked="0"/>
    </xf>
    <xf numFmtId="171" fontId="20" fillId="0" borderId="0" xfId="3" applyNumberFormat="1" applyFont="1" applyAlignment="1">
      <alignment vertical="center"/>
    </xf>
    <xf numFmtId="0" fontId="4" fillId="0" borderId="0" xfId="3" applyFont="1" applyAlignment="1" applyProtection="1">
      <alignment vertical="center"/>
      <protection locked="0"/>
    </xf>
    <xf numFmtId="1" fontId="0" fillId="0" borderId="0" xfId="0" applyNumberFormat="1"/>
    <xf numFmtId="171" fontId="20" fillId="0" borderId="0" xfId="3" applyNumberFormat="1" applyFont="1" applyAlignment="1" applyProtection="1">
      <alignment vertical="center"/>
      <protection locked="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vertical="top" wrapText="1"/>
    </xf>
    <xf numFmtId="0" fontId="19" fillId="0" borderId="0" xfId="3" quotePrefix="1" applyFont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5" fillId="0" borderId="0" xfId="3" quotePrefix="1" applyFont="1" applyAlignment="1" applyProtection="1">
      <alignment horizontal="left"/>
      <protection locked="0"/>
    </xf>
    <xf numFmtId="0" fontId="5" fillId="0" borderId="2" xfId="3" quotePrefix="1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  <xf numFmtId="0" fontId="4" fillId="0" borderId="2" xfId="3" applyFont="1" applyBorder="1" applyAlignment="1" applyProtection="1">
      <alignment horizontal="left"/>
      <protection locked="0"/>
    </xf>
    <xf numFmtId="0" fontId="5" fillId="0" borderId="0" xfId="3" applyFont="1" applyAlignment="1" applyProtection="1">
      <alignment horizontal="left"/>
      <protection locked="0"/>
    </xf>
    <xf numFmtId="0" fontId="5" fillId="0" borderId="2" xfId="3" applyFont="1" applyBorder="1" applyAlignment="1" applyProtection="1">
      <alignment horizontal="left"/>
      <protection locked="0"/>
    </xf>
    <xf numFmtId="0" fontId="16" fillId="0" borderId="0" xfId="0" applyFont="1" applyAlignment="1">
      <alignment horizontal="left" vertical="top"/>
    </xf>
    <xf numFmtId="0" fontId="5" fillId="0" borderId="0" xfId="3" applyFont="1" applyAlignment="1" applyProtection="1">
      <alignment horizontal="left"/>
      <protection hidden="1"/>
    </xf>
    <xf numFmtId="0" fontId="7" fillId="0" borderId="0" xfId="3" applyFont="1" applyAlignment="1" applyProtection="1">
      <alignment horizontal="center"/>
      <protection locked="0"/>
    </xf>
    <xf numFmtId="0" fontId="4" fillId="0" borderId="0" xfId="3" quotePrefix="1" applyFont="1" applyAlignment="1" applyProtection="1">
      <alignment horizontal="left"/>
      <protection locked="0"/>
    </xf>
    <xf numFmtId="0" fontId="4" fillId="0" borderId="2" xfId="3" quotePrefix="1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2" xfId="3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167" fontId="4" fillId="3" borderId="3" xfId="3" applyNumberFormat="1" applyFont="1" applyFill="1" applyBorder="1" applyProtection="1">
      <protection locked="0"/>
    </xf>
    <xf numFmtId="0" fontId="0" fillId="0" borderId="4" xfId="0" applyBorder="1"/>
  </cellXfs>
  <cellStyles count="4">
    <cellStyle name="Milliers" xfId="1" builtinId="3"/>
    <cellStyle name="Monétaire" xfId="2" builtinId="4"/>
    <cellStyle name="Normal" xfId="0" builtinId="0"/>
    <cellStyle name="Normal_Madelin Disponible 200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127483</xdr:rowOff>
    </xdr:from>
    <xdr:to>
      <xdr:col>1</xdr:col>
      <xdr:colOff>265508</xdr:colOff>
      <xdr:row>5</xdr:row>
      <xdr:rowOff>131983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" y="127483"/>
          <a:ext cx="875109" cy="100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H15" sqref="H15"/>
    </sheetView>
  </sheetViews>
  <sheetFormatPr baseColWidth="10" defaultRowHeight="15" x14ac:dyDescent="0.25"/>
  <cols>
    <col min="7" max="7" width="12.42578125" bestFit="1" customWidth="1"/>
    <col min="8" max="8" width="59" bestFit="1" customWidth="1"/>
  </cols>
  <sheetData>
    <row r="1" spans="1:10" x14ac:dyDescent="0.25">
      <c r="A1" s="1"/>
      <c r="B1" s="1"/>
      <c r="C1" s="1"/>
      <c r="D1" s="2" t="s">
        <v>0</v>
      </c>
      <c r="E1" s="3"/>
      <c r="F1" s="49"/>
      <c r="G1" s="49"/>
      <c r="H1" s="1"/>
      <c r="I1" s="1"/>
    </row>
    <row r="2" spans="1:10" x14ac:dyDescent="0.25">
      <c r="A2" s="1"/>
      <c r="B2" s="1"/>
      <c r="C2" s="1"/>
      <c r="D2" s="2" t="s">
        <v>1</v>
      </c>
      <c r="E2" s="4">
        <v>45657</v>
      </c>
      <c r="F2" s="5"/>
      <c r="G2" s="5"/>
      <c r="H2" s="6" t="s">
        <v>26</v>
      </c>
      <c r="I2" s="1"/>
    </row>
    <row r="3" spans="1:10" x14ac:dyDescent="0.25">
      <c r="A3" s="7"/>
      <c r="B3" s="1"/>
      <c r="C3" s="1"/>
      <c r="D3" s="1"/>
      <c r="E3" s="1"/>
      <c r="F3" s="1"/>
      <c r="G3" s="1"/>
      <c r="H3" s="1"/>
      <c r="I3" s="1"/>
    </row>
    <row r="4" spans="1:10" x14ac:dyDescent="0.25">
      <c r="A4" s="7"/>
      <c r="B4" s="1"/>
      <c r="C4" s="1"/>
      <c r="D4" s="1"/>
      <c r="E4" s="1"/>
      <c r="F4" s="1"/>
      <c r="G4" s="1"/>
      <c r="H4" s="1"/>
      <c r="I4" s="1"/>
    </row>
    <row r="5" spans="1:10" ht="18.75" x14ac:dyDescent="0.3">
      <c r="A5" s="50" t="s">
        <v>25</v>
      </c>
      <c r="B5" s="50"/>
      <c r="C5" s="50"/>
      <c r="D5" s="50"/>
      <c r="E5" s="50"/>
      <c r="F5" s="50"/>
      <c r="G5" s="50"/>
      <c r="H5" s="50"/>
      <c r="I5" s="50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</row>
    <row r="7" spans="1:10" x14ac:dyDescent="0.25">
      <c r="A7" s="9" t="s">
        <v>2</v>
      </c>
      <c r="B7" s="8"/>
      <c r="C7" s="8"/>
      <c r="D7" s="10">
        <v>12</v>
      </c>
      <c r="E7" s="8"/>
      <c r="F7" s="8"/>
      <c r="G7" s="11">
        <v>46368</v>
      </c>
      <c r="H7" s="12" t="s">
        <v>24</v>
      </c>
      <c r="I7" s="13"/>
      <c r="J7" s="14"/>
    </row>
    <row r="8" spans="1:10" x14ac:dyDescent="0.25">
      <c r="A8" s="8"/>
      <c r="B8" s="8"/>
      <c r="C8" s="8"/>
      <c r="D8" s="8"/>
      <c r="E8" s="8"/>
      <c r="F8" s="8"/>
      <c r="G8" s="15"/>
      <c r="H8" s="8"/>
      <c r="I8" s="8"/>
    </row>
    <row r="9" spans="1:10" x14ac:dyDescent="0.25">
      <c r="A9" s="51" t="s">
        <v>23</v>
      </c>
      <c r="B9" s="51"/>
      <c r="C9" s="51"/>
      <c r="D9" s="51"/>
      <c r="E9" s="52"/>
      <c r="F9" s="16"/>
      <c r="G9" s="17">
        <f>+F13</f>
        <v>0</v>
      </c>
      <c r="H9" s="18" t="s">
        <v>3</v>
      </c>
      <c r="I9" s="19">
        <f>+G9*3.75%</f>
        <v>0</v>
      </c>
    </row>
    <row r="10" spans="1:10" x14ac:dyDescent="0.25">
      <c r="A10" s="44" t="s">
        <v>4</v>
      </c>
      <c r="B10" s="44"/>
      <c r="C10" s="44"/>
      <c r="D10" s="44"/>
      <c r="E10" s="45"/>
      <c r="F10" s="16"/>
      <c r="G10" s="17">
        <f>+G7</f>
        <v>46368</v>
      </c>
      <c r="H10" s="20" t="s">
        <v>5</v>
      </c>
      <c r="I10" s="19">
        <f>+G10*7%</f>
        <v>3245.76</v>
      </c>
    </row>
    <row r="11" spans="1:10" x14ac:dyDescent="0.25">
      <c r="A11" s="53" t="s">
        <v>6</v>
      </c>
      <c r="B11" s="53"/>
      <c r="C11" s="53"/>
      <c r="D11" s="53"/>
      <c r="E11" s="54"/>
      <c r="F11" s="56"/>
      <c r="G11" s="17">
        <f>+G10*8</f>
        <v>370944</v>
      </c>
      <c r="H11" s="18" t="s">
        <v>7</v>
      </c>
      <c r="I11" s="19">
        <f>+G11*3%</f>
        <v>11128.32</v>
      </c>
    </row>
    <row r="12" spans="1:10" x14ac:dyDescent="0.25">
      <c r="A12" s="41"/>
      <c r="B12" s="41"/>
      <c r="C12" s="41"/>
      <c r="D12" s="41"/>
      <c r="E12" s="55"/>
      <c r="F12" s="57"/>
      <c r="G12" s="21"/>
      <c r="H12" s="18"/>
      <c r="I12" s="22"/>
    </row>
    <row r="13" spans="1:10" x14ac:dyDescent="0.25">
      <c r="A13" s="42" t="s">
        <v>8</v>
      </c>
      <c r="B13" s="42"/>
      <c r="C13" s="42"/>
      <c r="D13" s="42"/>
      <c r="E13" s="43"/>
      <c r="F13" s="23">
        <f>+SUM(F9:F12)</f>
        <v>0</v>
      </c>
      <c r="G13" s="21"/>
      <c r="H13" s="8"/>
      <c r="I13" s="8"/>
    </row>
    <row r="14" spans="1:10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10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9" ht="41.25" x14ac:dyDescent="0.25">
      <c r="A17" s="8"/>
      <c r="B17" s="8"/>
      <c r="C17" s="8"/>
      <c r="D17" s="8"/>
      <c r="E17" s="24" t="s">
        <v>9</v>
      </c>
      <c r="F17" s="24" t="s">
        <v>10</v>
      </c>
      <c r="G17" s="24" t="s">
        <v>11</v>
      </c>
      <c r="H17" s="25" t="s">
        <v>12</v>
      </c>
      <c r="I17" s="8"/>
    </row>
    <row r="18" spans="1:9" x14ac:dyDescent="0.25">
      <c r="A18" s="44" t="s">
        <v>13</v>
      </c>
      <c r="B18" s="44"/>
      <c r="C18" s="44"/>
      <c r="D18" s="45"/>
      <c r="E18" s="16"/>
      <c r="F18" s="16"/>
      <c r="G18" s="16"/>
      <c r="H18" s="26">
        <f>SUM(E18:G18)-F10</f>
        <v>0</v>
      </c>
      <c r="I18" s="8"/>
    </row>
    <row r="19" spans="1:9" x14ac:dyDescent="0.25">
      <c r="A19" s="44" t="s">
        <v>14</v>
      </c>
      <c r="B19" s="44"/>
      <c r="C19" s="44"/>
      <c r="D19" s="45"/>
      <c r="E19" s="16">
        <v>0</v>
      </c>
      <c r="F19" s="16"/>
      <c r="G19" s="16">
        <v>0</v>
      </c>
      <c r="H19" s="8"/>
      <c r="I19" s="8"/>
    </row>
    <row r="20" spans="1:9" x14ac:dyDescent="0.25">
      <c r="A20" s="44" t="s">
        <v>15</v>
      </c>
      <c r="B20" s="44"/>
      <c r="C20" s="44"/>
      <c r="D20" s="45"/>
      <c r="E20" s="16">
        <v>0</v>
      </c>
      <c r="F20" s="16">
        <v>0</v>
      </c>
      <c r="G20" s="16"/>
      <c r="H20" s="8"/>
      <c r="I20" s="8"/>
    </row>
    <row r="21" spans="1:9" x14ac:dyDescent="0.25">
      <c r="A21" s="46" t="s">
        <v>16</v>
      </c>
      <c r="B21" s="46"/>
      <c r="C21" s="46"/>
      <c r="D21" s="47"/>
      <c r="E21" s="27">
        <f>+SUM(E18:E20)</f>
        <v>0</v>
      </c>
      <c r="F21" s="27">
        <f>+SUM(F18:F20)</f>
        <v>0</v>
      </c>
      <c r="G21" s="27">
        <f>+SUM(G18:G20)</f>
        <v>0</v>
      </c>
      <c r="H21" s="8"/>
      <c r="I21" s="8"/>
    </row>
    <row r="22" spans="1:9" x14ac:dyDescent="0.25">
      <c r="A22" s="48" t="s">
        <v>17</v>
      </c>
      <c r="B22" s="48"/>
      <c r="C22" s="48"/>
      <c r="D22" s="48"/>
      <c r="E22" s="28">
        <v>1159</v>
      </c>
      <c r="F22" s="29">
        <f>IF(G9&gt;=G11,G11*3%,IF(G9&gt;180133,G11*3%,IF(G9&lt;=0,G10*7%,(G10*7%+G9*3.75%))))</f>
        <v>3245.76</v>
      </c>
      <c r="G22" s="30">
        <f>IF(G9&gt;G11,G11*10%+(G11-G10)*15%,IF(G9&gt;G10,G9*10%+(G9-G10)*15%,G10*10%))</f>
        <v>4636.8</v>
      </c>
      <c r="H22" s="30">
        <f>E22+F22+G22</f>
        <v>9041.5600000000013</v>
      </c>
      <c r="I22" s="31"/>
    </row>
    <row r="23" spans="1:9" ht="15.75" x14ac:dyDescent="0.25">
      <c r="A23" s="31"/>
      <c r="B23" s="40" t="s">
        <v>18</v>
      </c>
      <c r="C23" s="40"/>
      <c r="D23" s="40"/>
      <c r="E23" s="32">
        <f>IF(E21&gt;E22,E21-E22,0)</f>
        <v>0</v>
      </c>
      <c r="F23" s="32">
        <f>IF(F21&gt;F22,F21-F22,0)</f>
        <v>0</v>
      </c>
      <c r="G23" s="32">
        <f>IF(G21&gt;G22,G21-G22,0)</f>
        <v>0</v>
      </c>
      <c r="H23" s="33"/>
      <c r="I23" s="33"/>
    </row>
    <row r="24" spans="1:9" x14ac:dyDescent="0.25">
      <c r="F24" s="34"/>
      <c r="G24" s="34"/>
    </row>
    <row r="25" spans="1:9" ht="15.75" x14ac:dyDescent="0.25">
      <c r="B25" s="40"/>
      <c r="C25" s="40"/>
      <c r="D25" s="40"/>
      <c r="E25" s="35"/>
      <c r="F25" s="35"/>
      <c r="G25" s="35"/>
    </row>
    <row r="26" spans="1:9" ht="28.5" x14ac:dyDescent="0.45">
      <c r="A26" s="36" t="s">
        <v>19</v>
      </c>
      <c r="B26" s="37" t="s">
        <v>20</v>
      </c>
      <c r="C26" s="37"/>
      <c r="D26" s="37"/>
      <c r="E26" s="37"/>
      <c r="F26" s="37"/>
      <c r="G26" s="37"/>
    </row>
    <row r="27" spans="1:9" x14ac:dyDescent="0.25">
      <c r="B27" s="38" t="s">
        <v>21</v>
      </c>
      <c r="C27" s="39"/>
      <c r="D27" s="39"/>
      <c r="E27" s="39"/>
      <c r="F27" s="39"/>
      <c r="G27" s="39"/>
      <c r="H27" s="39"/>
    </row>
    <row r="28" spans="1:9" x14ac:dyDescent="0.25">
      <c r="B28" s="41" t="s">
        <v>22</v>
      </c>
      <c r="C28" s="41"/>
      <c r="D28" s="41"/>
      <c r="E28" s="41"/>
      <c r="F28" s="41"/>
      <c r="G28" s="41"/>
      <c r="H28" s="41"/>
    </row>
  </sheetData>
  <protectedRanges>
    <protectedRange sqref="E18:G20" name="Plage4"/>
    <protectedRange sqref="F9:F12" name="Plage3"/>
    <protectedRange sqref="E1:H1" name="Plage1"/>
  </protectedRanges>
  <mergeCells count="15">
    <mergeCell ref="F1:G1"/>
    <mergeCell ref="A5:I5"/>
    <mergeCell ref="A9:E9"/>
    <mergeCell ref="A10:E10"/>
    <mergeCell ref="A11:E12"/>
    <mergeCell ref="F11:F12"/>
    <mergeCell ref="B23:D23"/>
    <mergeCell ref="B25:D25"/>
    <mergeCell ref="B28:H28"/>
    <mergeCell ref="A13:E13"/>
    <mergeCell ref="A18:D18"/>
    <mergeCell ref="A19:D19"/>
    <mergeCell ref="A20:D20"/>
    <mergeCell ref="A21:D21"/>
    <mergeCell ref="A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sylvie.causse@aplpc.com</cp:lastModifiedBy>
  <dcterms:created xsi:type="dcterms:W3CDTF">2023-02-21T13:34:15Z</dcterms:created>
  <dcterms:modified xsi:type="dcterms:W3CDTF">2025-02-13T14:56:56Z</dcterms:modified>
</cp:coreProperties>
</file>