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WSS95039\Documents\CAMPAGNES FISCALES\2026\Aide calcul IK et barème\"/>
    </mc:Choice>
  </mc:AlternateContent>
  <xr:revisionPtr revIDLastSave="0" documentId="13_ncr:1_{85328B65-1AFE-459B-A9A5-6E68FCBEDFCE}" xr6:coauthVersionLast="47" xr6:coauthVersionMax="47" xr10:uidLastSave="{00000000-0000-0000-0000-000000000000}"/>
  <bookViews>
    <workbookView xWindow="-120" yWindow="-120" windowWidth="29040" windowHeight="15720" xr2:uid="{2841B47A-E801-404C-A7B5-6F132D1EDFC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2" i="1"/>
  <c r="C17" i="1" s="1"/>
  <c r="D18" i="1"/>
  <c r="C18" i="1"/>
  <c r="B18" i="1"/>
  <c r="D17" i="1"/>
  <c r="B16" i="1"/>
  <c r="C19" i="1" l="1"/>
  <c r="D20" i="1"/>
  <c r="C20" i="1"/>
  <c r="D19" i="1"/>
  <c r="B17" i="1"/>
  <c r="C16" i="1"/>
  <c r="B19" i="1"/>
  <c r="B20" i="1"/>
  <c r="D16" i="1"/>
</calcChain>
</file>

<file path=xl/sharedStrings.xml><?xml version="1.0" encoding="utf-8"?>
<sst xmlns="http://schemas.openxmlformats.org/spreadsheetml/2006/main" count="17" uniqueCount="17">
  <si>
    <t>BARÈME DES INDEMNITÉS KILOMÉTRIQUES</t>
  </si>
  <si>
    <t>Marque</t>
  </si>
  <si>
    <t>Type</t>
  </si>
  <si>
    <t>N° d'immatriculation</t>
  </si>
  <si>
    <t>CV fiscaux ( P.6 de la carte grise)</t>
  </si>
  <si>
    <t>Date d'immatriculation</t>
  </si>
  <si>
    <r>
      <t xml:space="preserve">Nombre kilomètre au barème </t>
    </r>
    <r>
      <rPr>
        <b/>
        <u/>
        <sz val="10"/>
        <rFont val="Arial"/>
        <family val="2"/>
      </rPr>
      <t>BNC</t>
    </r>
  </si>
  <si>
    <r>
      <t xml:space="preserve">Nombre de kilomètre au barème </t>
    </r>
    <r>
      <rPr>
        <b/>
        <u/>
        <sz val="10"/>
        <rFont val="Arial"/>
        <family val="2"/>
      </rPr>
      <t>BIC</t>
    </r>
  </si>
  <si>
    <t>OUI ou NON</t>
  </si>
  <si>
    <t>Nombre de Chevaux fiscaux</t>
  </si>
  <si>
    <r>
      <t xml:space="preserve">Km </t>
    </r>
    <r>
      <rPr>
        <b/>
        <sz val="10"/>
        <color indexed="9"/>
        <rFont val="Calibri"/>
        <family val="2"/>
      </rPr>
      <t>≤</t>
    </r>
    <r>
      <rPr>
        <b/>
        <sz val="10"/>
        <color indexed="9"/>
        <rFont val="Arial"/>
        <family val="2"/>
      </rPr>
      <t xml:space="preserve"> 5000</t>
    </r>
  </si>
  <si>
    <r>
      <t xml:space="preserve">5001&lt; Km </t>
    </r>
    <r>
      <rPr>
        <b/>
        <sz val="10"/>
        <color indexed="9"/>
        <rFont val="Calibri"/>
        <family val="2"/>
      </rPr>
      <t>≥</t>
    </r>
    <r>
      <rPr>
        <b/>
        <sz val="10"/>
        <color indexed="9"/>
        <rFont val="Arial"/>
        <family val="2"/>
      </rPr>
      <t xml:space="preserve"> 20000</t>
    </r>
  </si>
  <si>
    <t>Km&gt;20000</t>
  </si>
  <si>
    <t>Distance parcourue sur l'année</t>
  </si>
  <si>
    <t>Puissance Fiscale</t>
  </si>
  <si>
    <t>Barème kilométrique pour les frais de 2025 (BNC)</t>
  </si>
  <si>
    <t>Le véhicule est-il électrictique ? OUI OU 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</si>
</sst>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3" tint="0.499984740745262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Calibri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14" fontId="3" fillId="0" borderId="0" xfId="0" applyNumberFormat="1" applyFont="1"/>
    <xf numFmtId="0" fontId="6" fillId="3" borderId="0" xfId="0" applyFont="1" applyFill="1"/>
    <xf numFmtId="0" fontId="8" fillId="4" borderId="0" xfId="0" applyFont="1" applyFill="1"/>
    <xf numFmtId="0" fontId="0" fillId="0" borderId="0" xfId="0" applyAlignment="1">
      <alignment horizontal="center"/>
    </xf>
    <xf numFmtId="43" fontId="4" fillId="0" borderId="0" xfId="1" applyFont="1" applyAlignment="1" applyProtection="1">
      <alignment horizontal="center"/>
    </xf>
    <xf numFmtId="0" fontId="10" fillId="4" borderId="1" xfId="0" applyFont="1" applyFill="1" applyBorder="1"/>
    <xf numFmtId="0" fontId="3" fillId="0" borderId="1" xfId="0" applyFont="1" applyBorder="1" applyAlignment="1">
      <alignment horizontal="center"/>
    </xf>
    <xf numFmtId="0" fontId="10" fillId="4" borderId="2" xfId="0" applyFont="1" applyFill="1" applyBorder="1"/>
    <xf numFmtId="0" fontId="10" fillId="4" borderId="3" xfId="0" applyFont="1" applyFill="1" applyBorder="1"/>
    <xf numFmtId="0" fontId="3" fillId="0" borderId="4" xfId="0" applyFont="1" applyBorder="1" applyAlignment="1">
      <alignment horizontal="center"/>
    </xf>
    <xf numFmtId="0" fontId="0" fillId="4" borderId="0" xfId="0" applyFill="1"/>
    <xf numFmtId="0" fontId="3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4" fontId="3" fillId="2" borderId="0" xfId="0" applyNumberFormat="1" applyFont="1" applyFill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3D52-6B3D-44D4-AF5E-6016BDCA7FD1}">
  <dimension ref="A2:D24"/>
  <sheetViews>
    <sheetView tabSelected="1" workbookViewId="0">
      <selection activeCell="H13" sqref="H13"/>
    </sheetView>
  </sheetViews>
  <sheetFormatPr baseColWidth="10" defaultRowHeight="15" x14ac:dyDescent="0.25"/>
  <cols>
    <col min="1" max="1" width="43" customWidth="1"/>
    <col min="2" max="2" width="22.85546875" customWidth="1"/>
    <col min="4" max="4" width="13.7109375" customWidth="1"/>
  </cols>
  <sheetData>
    <row r="2" spans="1:4" ht="18.75" x14ac:dyDescent="0.3">
      <c r="A2" s="1" t="s">
        <v>0</v>
      </c>
      <c r="B2" s="1"/>
      <c r="C2" s="1"/>
      <c r="D2" s="1"/>
    </row>
    <row r="4" spans="1:4" x14ac:dyDescent="0.25">
      <c r="A4" s="2" t="s">
        <v>1</v>
      </c>
      <c r="B4" s="2"/>
      <c r="C4" s="16"/>
      <c r="D4" s="16"/>
    </row>
    <row r="5" spans="1:4" x14ac:dyDescent="0.25">
      <c r="A5" s="3" t="s">
        <v>2</v>
      </c>
      <c r="B5" s="4"/>
      <c r="C5" s="16"/>
      <c r="D5" s="16"/>
    </row>
    <row r="6" spans="1:4" x14ac:dyDescent="0.25">
      <c r="A6" s="3" t="s">
        <v>3</v>
      </c>
      <c r="B6" s="3"/>
      <c r="C6" s="16"/>
      <c r="D6" s="16"/>
    </row>
    <row r="7" spans="1:4" x14ac:dyDescent="0.25">
      <c r="A7" s="3" t="s">
        <v>4</v>
      </c>
      <c r="B7" s="3"/>
      <c r="C7" s="16"/>
      <c r="D7" s="16"/>
    </row>
    <row r="8" spans="1:4" x14ac:dyDescent="0.25">
      <c r="A8" s="3" t="s">
        <v>5</v>
      </c>
      <c r="B8" s="3"/>
      <c r="C8" s="18"/>
      <c r="D8" s="16"/>
    </row>
    <row r="9" spans="1:4" x14ac:dyDescent="0.25">
      <c r="A9" s="3" t="s">
        <v>6</v>
      </c>
      <c r="B9" s="3"/>
      <c r="C9" s="16"/>
      <c r="D9" s="16"/>
    </row>
    <row r="10" spans="1:4" x14ac:dyDescent="0.25">
      <c r="A10" s="3" t="s">
        <v>7</v>
      </c>
      <c r="B10" s="5"/>
      <c r="C10" s="16"/>
      <c r="D10" s="16"/>
    </row>
    <row r="11" spans="1:4" x14ac:dyDescent="0.25">
      <c r="A11" s="6" t="s">
        <v>16</v>
      </c>
      <c r="B11" s="4" t="s">
        <v>8</v>
      </c>
      <c r="C11" s="16"/>
      <c r="D11" s="16"/>
    </row>
    <row r="13" spans="1:4" ht="15.75" x14ac:dyDescent="0.25">
      <c r="A13" s="17" t="s">
        <v>15</v>
      </c>
      <c r="B13" s="17"/>
      <c r="C13" s="17"/>
      <c r="D13" s="17"/>
    </row>
    <row r="15" spans="1:4" x14ac:dyDescent="0.25">
      <c r="A15" s="7" t="s">
        <v>9</v>
      </c>
      <c r="B15" s="7" t="s">
        <v>10</v>
      </c>
      <c r="C15" s="7" t="s">
        <v>11</v>
      </c>
      <c r="D15" s="7" t="s">
        <v>12</v>
      </c>
    </row>
    <row r="16" spans="1:4" x14ac:dyDescent="0.25">
      <c r="A16" s="8">
        <v>3</v>
      </c>
      <c r="B16" s="9">
        <f>IF(C11="OUI",IF(C22&lt;=5000,IF(C24&lt;=3,C22*0.529*1.2,0),0),IF(C22&lt;=5000,IF(C24&lt;=3,C22*0.529,0),0))</f>
        <v>0</v>
      </c>
      <c r="C16" s="9">
        <f>IF(C11="OUI",IF(5000&lt;C22,IF(C22&lt;=20000,IF(C24&lt;=3,(C22*0.316+1065)*1.2,0),0),0),IF(5000&lt;C22,IF(C22&lt;=20000,IF(C24&lt;=3,C22*0.316+1065,0),0),0))</f>
        <v>0</v>
      </c>
      <c r="D16" s="9">
        <f>IF(C11="OUI",IF(C22&gt;20000,IF(C24&lt;=3,C22*0.37*1.2,0),0),IF(C22&gt;20000,IF(C24&lt;=3,C22*0.37,0),0))</f>
        <v>0</v>
      </c>
    </row>
    <row r="17" spans="1:4" x14ac:dyDescent="0.25">
      <c r="A17" s="8">
        <v>4</v>
      </c>
      <c r="B17" s="9">
        <f>IF(C11="OUI",IF(C22&lt;=5000,IF(C24=4,C22*0.606*1.2,0),0),IF(C22&lt;=5000,IF(C24=4,C22*0.606,0),0))</f>
        <v>0</v>
      </c>
      <c r="C17" s="9">
        <f>IF(C11="OUI",IF(5000&lt;C22,IF(C22&lt;=20000,IF(C24=4,(C22*0.34+1330)*1.2,0),0),0),IF(5000&lt;C22,IF(C22&lt;=20000,IF(C24=4,C22*0.34+1330,0),0),0))</f>
        <v>0</v>
      </c>
      <c r="D17" s="9">
        <f>IF(C11="OUI",IF(C22&gt;20000,IF(C24=4,C22*0.407*1.2,0),0),IF(C22&gt;20000,IF(C24=4,C22*0.407,0),0))</f>
        <v>0</v>
      </c>
    </row>
    <row r="18" spans="1:4" x14ac:dyDescent="0.25">
      <c r="A18" s="8">
        <v>5</v>
      </c>
      <c r="B18" s="9">
        <f>IF(C11="OUI",IF(C22&lt;=5000,IF(C24=5,C22*0.636*1.2,0),0),IF(C22&lt;=5000,IF(C24=5,C22*0.636,0),0))</f>
        <v>0</v>
      </c>
      <c r="C18" s="9">
        <f>IF(C11="OUI",IF(5000&lt;C22,IF(C22&lt;=20000,IF(C24=5,(C22*0.357+1395)*1.2,0),0),0),IF(5000&lt;C22,IF(C22&lt;=20000,IF(C24=5,C22*0.357+1395,0),0),0))</f>
        <v>0</v>
      </c>
      <c r="D18" s="9">
        <f>IF(C11="OUI",IF(C22&gt;20000,IF(C24=5,C22*0.427*1.2,0),0),IF(C22&gt;20000,IF(C24=5,C22*0.427,0),0))</f>
        <v>0</v>
      </c>
    </row>
    <row r="19" spans="1:4" x14ac:dyDescent="0.25">
      <c r="A19" s="8">
        <v>6</v>
      </c>
      <c r="B19" s="9">
        <f>IF(C11="OUI",IF(C22&lt;=5000,IF(C24=6,C22*0.665*1.2,0),0),IF(C22&lt;=5000,IF(C24=6,C22*0.665,0),0))</f>
        <v>0</v>
      </c>
      <c r="C19" s="9">
        <f>IF(C11="OUI",IF(5000&lt;C22,IF(C22&lt;=20000,IF(C24=6,(C22*0.374+1457)*1.2,0),0),0),IF(5000&lt;C22,IF(C22&lt;=20000,IF(C24=6,C22*0.374+1457,0),0),0))</f>
        <v>0</v>
      </c>
      <c r="D19" s="9">
        <f>IF(C11="OUI",IF(C22&gt;20000,IF(C24=6,C22*0.447*1.2,0),0),IF(C22&gt;20000,IF(C24=6,C22*0.447,0),0))</f>
        <v>0</v>
      </c>
    </row>
    <row r="20" spans="1:4" x14ac:dyDescent="0.25">
      <c r="A20" s="8">
        <v>7</v>
      </c>
      <c r="B20" s="9">
        <f>IF(C11="OUI",IF(C22&lt;=5000,IF(C24&gt;=7,C22*0.697*1.2,0),0),IF(C22&lt;=5000,IF(C24&gt;=7,C22*0.697,0),0))</f>
        <v>0</v>
      </c>
      <c r="C20" s="9">
        <f>IF(C11="OUI",IF(5000&lt;C22,IF(C22&lt;=20000,IF(C24&gt;=7,(C22*0.394+1515)*1.2,0),0),0),IF(5000&lt;C22,IF(C22&lt;=20000,IF(C24&gt;=7,C22*0.394+1515,0),0),0))</f>
        <v>0</v>
      </c>
      <c r="D20" s="9">
        <f>IF(C11="OUI",IF(C22&gt;20000,IF(C24&gt;=7,C22*0.47*1.2,0),0),IF(C22&gt;20000,IF(C24&gt;=7,C22*0.47,0),0))</f>
        <v>0</v>
      </c>
    </row>
    <row r="22" spans="1:4" x14ac:dyDescent="0.25">
      <c r="A22" s="10" t="s">
        <v>13</v>
      </c>
      <c r="B22" s="10"/>
      <c r="C22" s="11">
        <f>C9</f>
        <v>0</v>
      </c>
      <c r="D22" s="10"/>
    </row>
    <row r="24" spans="1:4" x14ac:dyDescent="0.25">
      <c r="A24" s="12" t="s">
        <v>14</v>
      </c>
      <c r="B24" s="13"/>
      <c r="C24" s="14">
        <f>C7</f>
        <v>0</v>
      </c>
      <c r="D24" s="15"/>
    </row>
  </sheetData>
  <protectedRanges>
    <protectedRange sqref="C22" name="Plage1_1"/>
    <protectedRange sqref="C24" name="Plage2_1"/>
  </protectedRanges>
  <mergeCells count="9">
    <mergeCell ref="C10:D10"/>
    <mergeCell ref="C11:D11"/>
    <mergeCell ref="A13:D13"/>
    <mergeCell ref="C4:D4"/>
    <mergeCell ref="C5:D5"/>
    <mergeCell ref="C6:D6"/>
    <mergeCell ref="C7:D7"/>
    <mergeCell ref="C8:D8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sylvie.causse@aplpc.com</dc:creator>
  <cp:lastModifiedBy>sylvie.causse@aplpc.com</cp:lastModifiedBy>
  <dcterms:created xsi:type="dcterms:W3CDTF">2025-02-17T14:53:16Z</dcterms:created>
  <dcterms:modified xsi:type="dcterms:W3CDTF">2026-03-12T08:40:25Z</dcterms:modified>
</cp:coreProperties>
</file>